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date1904="1" showInkAnnotation="0" autoCompressPictures="0"/>
  <bookViews>
    <workbookView xWindow="5220" yWindow="0" windowWidth="25520" windowHeight="15620" tabRatio="500"/>
  </bookViews>
  <sheets>
    <sheet name="Silverlake Income Property Sur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X23" i="1"/>
  <c r="X9" i="1"/>
  <c r="X8" i="1"/>
  <c r="X10" i="1"/>
  <c r="X13" i="1"/>
  <c r="X16" i="1"/>
  <c r="X17" i="1"/>
  <c r="X19" i="1"/>
  <c r="X20" i="1"/>
  <c r="X21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R23" i="1"/>
  <c r="S23" i="1"/>
  <c r="T23" i="1"/>
  <c r="U21" i="1"/>
  <c r="U20" i="1"/>
  <c r="U19" i="1"/>
  <c r="U17" i="1"/>
  <c r="U16" i="1"/>
  <c r="U13" i="1"/>
  <c r="U10" i="1"/>
  <c r="U9" i="1"/>
  <c r="U8" i="1"/>
  <c r="T9" i="1"/>
  <c r="T10" i="1"/>
  <c r="T31" i="1"/>
  <c r="T11" i="1"/>
  <c r="T12" i="1"/>
  <c r="T13" i="1"/>
  <c r="T29" i="1"/>
  <c r="T14" i="1"/>
  <c r="T28" i="1"/>
  <c r="T15" i="1"/>
  <c r="T16" i="1"/>
  <c r="T17" i="1"/>
  <c r="T18" i="1"/>
  <c r="T19" i="1"/>
  <c r="T20" i="1"/>
  <c r="T21" i="1"/>
  <c r="T22" i="1"/>
  <c r="T30" i="1"/>
  <c r="T27" i="1"/>
  <c r="T8" i="1"/>
  <c r="S9" i="1"/>
  <c r="S10" i="1"/>
  <c r="S31" i="1"/>
  <c r="S11" i="1"/>
  <c r="S12" i="1"/>
  <c r="S13" i="1"/>
  <c r="S29" i="1"/>
  <c r="S14" i="1"/>
  <c r="S28" i="1"/>
  <c r="S15" i="1"/>
  <c r="S16" i="1"/>
  <c r="S17" i="1"/>
  <c r="S18" i="1"/>
  <c r="S19" i="1"/>
  <c r="S20" i="1"/>
  <c r="S21" i="1"/>
  <c r="S22" i="1"/>
  <c r="S30" i="1"/>
  <c r="R9" i="1"/>
  <c r="R10" i="1"/>
  <c r="R31" i="1"/>
  <c r="R11" i="1"/>
  <c r="R12" i="1"/>
  <c r="R13" i="1"/>
  <c r="R29" i="1"/>
  <c r="R14" i="1"/>
  <c r="R28" i="1"/>
  <c r="R15" i="1"/>
  <c r="R16" i="1"/>
  <c r="R17" i="1"/>
  <c r="R18" i="1"/>
  <c r="R19" i="1"/>
  <c r="R20" i="1"/>
  <c r="R21" i="1"/>
  <c r="R22" i="1"/>
  <c r="R30" i="1"/>
  <c r="S27" i="1"/>
  <c r="S8" i="1"/>
  <c r="R27" i="1"/>
  <c r="R8" i="1"/>
</calcChain>
</file>

<file path=xl/sharedStrings.xml><?xml version="1.0" encoding="utf-8"?>
<sst xmlns="http://schemas.openxmlformats.org/spreadsheetml/2006/main" count="119" uniqueCount="97">
  <si>
    <t>ADDRESS</t>
  </si>
  <si>
    <t>MLS</t>
  </si>
  <si>
    <t>#U</t>
  </si>
  <si>
    <t>SP</t>
  </si>
  <si>
    <t>LP</t>
  </si>
  <si>
    <t>OLP</t>
  </si>
  <si>
    <t>ZON</t>
  </si>
  <si>
    <t>DOM</t>
  </si>
  <si>
    <t>LSZ</t>
  </si>
  <si>
    <t>YB</t>
  </si>
  <si>
    <t>SF</t>
  </si>
  <si>
    <t>CAP</t>
  </si>
  <si>
    <t>GOI</t>
  </si>
  <si>
    <t>GRM</t>
  </si>
  <si>
    <t>PARK TOTAL</t>
  </si>
  <si>
    <t>MAP</t>
  </si>
  <si>
    <t>SD</t>
  </si>
  <si>
    <t xml:space="preserve">1032 N MYRA AVE </t>
  </si>
  <si>
    <t>10-457443</t>
  </si>
  <si>
    <t>LAR3</t>
  </si>
  <si>
    <t>594/B5</t>
  </si>
  <si>
    <t xml:space="preserve">830 N DILLON ST </t>
  </si>
  <si>
    <t>11-501461</t>
  </si>
  <si>
    <t>594/C7</t>
  </si>
  <si>
    <t xml:space="preserve">3800 EFFIE ST </t>
  </si>
  <si>
    <t>11-517345</t>
  </si>
  <si>
    <t>LAR2</t>
  </si>
  <si>
    <t>594/C5</t>
  </si>
  <si>
    <t xml:space="preserve">1034 HYPERION AVE </t>
  </si>
  <si>
    <t>11-527945</t>
  </si>
  <si>
    <t>LARD2</t>
  </si>
  <si>
    <t xml:space="preserve">960 MANZANITA ST </t>
  </si>
  <si>
    <t>11-539433</t>
  </si>
  <si>
    <t xml:space="preserve">721 N LA FAYETTE PARK PL </t>
  </si>
  <si>
    <t>11-541067</t>
  </si>
  <si>
    <t>LARD1.5</t>
  </si>
  <si>
    <t xml:space="preserve">631 N RAMPART </t>
  </si>
  <si>
    <t>11-542759</t>
  </si>
  <si>
    <t xml:space="preserve">1851 LUCILE AVE </t>
  </si>
  <si>
    <t>11-545381</t>
  </si>
  <si>
    <t xml:space="preserve">1147 SANBORN AVE </t>
  </si>
  <si>
    <t>11-546831</t>
  </si>
  <si>
    <t xml:space="preserve">1751 GOLDEN GATE AVE </t>
  </si>
  <si>
    <t>11-548679</t>
  </si>
  <si>
    <t>LAR1</t>
  </si>
  <si>
    <t xml:space="preserve">1640 MALTMAN AVE </t>
  </si>
  <si>
    <t>11-555231</t>
  </si>
  <si>
    <t xml:space="preserve">1634 N BENTON WAY </t>
  </si>
  <si>
    <t>11-555465</t>
  </si>
  <si>
    <t>594/D6</t>
  </si>
  <si>
    <t xml:space="preserve">822 SANBORN AVE </t>
  </si>
  <si>
    <t>11-556673</t>
  </si>
  <si>
    <t>594/B6</t>
  </si>
  <si>
    <t xml:space="preserve">2281 INDIA ST </t>
  </si>
  <si>
    <t>11-559377</t>
  </si>
  <si>
    <t>594/E4</t>
  </si>
  <si>
    <t xml:space="preserve">1816 SILVERWOOD TER </t>
  </si>
  <si>
    <t>11-569877</t>
  </si>
  <si>
    <t>594/D5</t>
  </si>
  <si>
    <t xml:space="preserve">2820 Rowena Avenue </t>
  </si>
  <si>
    <t>12148051IT</t>
  </si>
  <si>
    <t>LAC2</t>
  </si>
  <si>
    <t>594/D3</t>
  </si>
  <si>
    <t xml:space="preserve">820 North Benton Way </t>
  </si>
  <si>
    <t>I11053292MR</t>
  </si>
  <si>
    <t xml:space="preserve">1470 Silver Lake Boulevard </t>
  </si>
  <si>
    <t>K11163707MR</t>
  </si>
  <si>
    <t>594/C6</t>
  </si>
  <si>
    <t xml:space="preserve">4212 Lexington Ave </t>
  </si>
  <si>
    <t>P771192SC</t>
  </si>
  <si>
    <t xml:space="preserve">865 Sanborn Ave </t>
  </si>
  <si>
    <t>Y1106142SC</t>
  </si>
  <si>
    <t>$/unit</t>
  </si>
  <si>
    <t>$/sq ft</t>
  </si>
  <si>
    <t>SP/LP</t>
  </si>
  <si>
    <t>Total monthly rent</t>
  </si>
  <si>
    <t>REAP - NA</t>
  </si>
  <si>
    <t>2 / 1.5 and 1/1.5</t>
  </si>
  <si>
    <t>2/1 for 800 and 3/1 vacant</t>
  </si>
  <si>
    <t>Vacant - needs work</t>
  </si>
  <si>
    <t>2/1 and 1/1 vacant</t>
  </si>
  <si>
    <t>vacant - needs work</t>
  </si>
  <si>
    <t>2/1 vacant, studio 1500</t>
  </si>
  <si>
    <t>3/2 and 2/1 vacant</t>
  </si>
  <si>
    <t>2/1 1200 and 2/1 vacant</t>
  </si>
  <si>
    <t>not really duplex</t>
  </si>
  <si>
    <t>REO</t>
  </si>
  <si>
    <t>Excluded from survey</t>
  </si>
  <si>
    <t>Estimated rent</t>
  </si>
  <si>
    <t>GRM est</t>
  </si>
  <si>
    <t>GRM real</t>
  </si>
  <si>
    <t>Estimated NOI</t>
  </si>
  <si>
    <t>Estimated CAP</t>
  </si>
  <si>
    <t>Median</t>
  </si>
  <si>
    <t>Created by Moses Kagan, DRE#01864027</t>
  </si>
  <si>
    <t>For more information, email moses.kagan@gmail.com or call 310 994 0001</t>
  </si>
  <si>
    <t>Silver Lake Income Property Market Survey - 6 Months to End February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</si>
</sst>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14" fontId="0" fillId="0" borderId="0" xfId="0" applyNumberFormat="1"/>
    <xf numFmtId="3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4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1"/>
  <sheetViews>
    <sheetView tabSelected="1" workbookViewId="0">
      <selection activeCell="A10" sqref="A10"/>
    </sheetView>
  </sheetViews>
  <sheetFormatPr baseColWidth="10" defaultRowHeight="15" x14ac:dyDescent="0"/>
  <cols>
    <col min="1" max="1" width="19.6640625" customWidth="1"/>
    <col min="21" max="21" width="20" customWidth="1"/>
  </cols>
  <sheetData>
    <row r="2" spans="1:26" ht="20">
      <c r="A2" s="9" t="s">
        <v>96</v>
      </c>
    </row>
    <row r="3" spans="1:26">
      <c r="A3" s="6"/>
    </row>
    <row r="4" spans="1:26">
      <c r="A4" s="6" t="s">
        <v>94</v>
      </c>
    </row>
    <row r="5" spans="1:26">
      <c r="A5" s="6" t="s">
        <v>95</v>
      </c>
    </row>
    <row r="7" spans="1:26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72</v>
      </c>
      <c r="S7" t="s">
        <v>73</v>
      </c>
      <c r="T7" t="s">
        <v>74</v>
      </c>
      <c r="U7" t="s">
        <v>75</v>
      </c>
      <c r="V7" t="s">
        <v>88</v>
      </c>
      <c r="W7" t="s">
        <v>89</v>
      </c>
      <c r="X7" t="s">
        <v>90</v>
      </c>
      <c r="Y7" t="s">
        <v>91</v>
      </c>
      <c r="Z7" t="s">
        <v>92</v>
      </c>
    </row>
    <row r="8" spans="1:26">
      <c r="A8" t="s">
        <v>17</v>
      </c>
      <c r="B8" t="s">
        <v>18</v>
      </c>
      <c r="C8">
        <v>4</v>
      </c>
      <c r="D8" s="1">
        <v>585000</v>
      </c>
      <c r="E8" s="1">
        <v>580000</v>
      </c>
      <c r="F8" s="1">
        <v>599000</v>
      </c>
      <c r="G8" t="s">
        <v>19</v>
      </c>
      <c r="H8">
        <v>337</v>
      </c>
      <c r="I8" s="1">
        <v>5619</v>
      </c>
      <c r="J8">
        <v>1907</v>
      </c>
      <c r="K8">
        <v>2320</v>
      </c>
      <c r="M8" s="1">
        <v>39360</v>
      </c>
      <c r="N8">
        <v>12.3</v>
      </c>
      <c r="O8">
        <v>0</v>
      </c>
      <c r="P8" t="s">
        <v>20</v>
      </c>
      <c r="Q8" s="2">
        <v>39389</v>
      </c>
      <c r="R8" s="1">
        <f>D8/C8</f>
        <v>146250</v>
      </c>
      <c r="S8" s="1">
        <f>D8/K8</f>
        <v>252.15517241379311</v>
      </c>
      <c r="T8" s="4">
        <f>D8/E8</f>
        <v>1.0086206896551724</v>
      </c>
      <c r="U8">
        <f>1200+457+1100+543</f>
        <v>3300</v>
      </c>
      <c r="V8">
        <f>U8</f>
        <v>3300</v>
      </c>
      <c r="W8" s="7">
        <f>D8/(V8*12)</f>
        <v>14.772727272727273</v>
      </c>
      <c r="X8" s="7">
        <f t="shared" ref="X8:X9" si="0">W8</f>
        <v>14.772727272727273</v>
      </c>
      <c r="Y8">
        <f>(12*V8)*0.7</f>
        <v>27720</v>
      </c>
      <c r="Z8" s="4">
        <f>Y8/D8</f>
        <v>4.7384615384615386E-2</v>
      </c>
    </row>
    <row r="9" spans="1:26">
      <c r="A9" t="s">
        <v>21</v>
      </c>
      <c r="B9" t="s">
        <v>22</v>
      </c>
      <c r="C9">
        <v>2</v>
      </c>
      <c r="D9" s="1">
        <v>371000</v>
      </c>
      <c r="E9" s="1">
        <v>399000</v>
      </c>
      <c r="F9" s="1">
        <v>460000</v>
      </c>
      <c r="G9" t="s">
        <v>19</v>
      </c>
      <c r="H9">
        <v>162</v>
      </c>
      <c r="I9" s="1">
        <v>3080</v>
      </c>
      <c r="J9">
        <v>1923</v>
      </c>
      <c r="K9">
        <v>952</v>
      </c>
      <c r="M9" s="1">
        <v>30000</v>
      </c>
      <c r="N9">
        <v>13.3</v>
      </c>
      <c r="O9">
        <v>2</v>
      </c>
      <c r="P9" t="s">
        <v>23</v>
      </c>
      <c r="Q9" s="2">
        <v>39354</v>
      </c>
      <c r="R9" s="1">
        <f t="shared" ref="R9:R22" si="1">D9/C9</f>
        <v>185500</v>
      </c>
      <c r="S9" s="1">
        <f t="shared" ref="S9:S22" si="2">D9/K9</f>
        <v>389.70588235294116</v>
      </c>
      <c r="T9" s="4">
        <f t="shared" ref="T9:T22" si="3">D9/E9</f>
        <v>0.92982456140350878</v>
      </c>
      <c r="U9">
        <f>1300+1086</f>
        <v>2386</v>
      </c>
      <c r="V9">
        <f>U9</f>
        <v>2386</v>
      </c>
      <c r="W9" s="7">
        <f t="shared" ref="W9:W22" si="4">D9/(V9*12)</f>
        <v>12.957530036322995</v>
      </c>
      <c r="X9" s="7">
        <f t="shared" si="0"/>
        <v>12.957530036322995</v>
      </c>
      <c r="Y9">
        <f t="shared" ref="Y9:Y22" si="5">(12*V9)*0.7</f>
        <v>20042.399999999998</v>
      </c>
      <c r="Z9" s="4">
        <f t="shared" ref="Z9:Z22" si="6">Y9/D9</f>
        <v>5.4022641509433957E-2</v>
      </c>
    </row>
    <row r="10" spans="1:26">
      <c r="A10" t="s">
        <v>24</v>
      </c>
      <c r="B10" t="s">
        <v>25</v>
      </c>
      <c r="C10">
        <v>3</v>
      </c>
      <c r="D10" s="1">
        <v>855000</v>
      </c>
      <c r="E10" s="1">
        <v>849000</v>
      </c>
      <c r="F10" s="1">
        <v>849000</v>
      </c>
      <c r="G10" t="s">
        <v>26</v>
      </c>
      <c r="H10">
        <v>14</v>
      </c>
      <c r="I10" s="1">
        <v>5445</v>
      </c>
      <c r="J10">
        <v>1917</v>
      </c>
      <c r="K10">
        <v>2480</v>
      </c>
      <c r="M10">
        <v>0</v>
      </c>
      <c r="N10">
        <v>0</v>
      </c>
      <c r="O10">
        <v>4</v>
      </c>
      <c r="P10" t="s">
        <v>27</v>
      </c>
      <c r="Q10" s="2">
        <v>39338</v>
      </c>
      <c r="R10" s="1">
        <f t="shared" si="1"/>
        <v>285000</v>
      </c>
      <c r="S10" s="1">
        <f t="shared" si="2"/>
        <v>344.75806451612902</v>
      </c>
      <c r="T10" s="4">
        <f t="shared" si="3"/>
        <v>1.0070671378091873</v>
      </c>
      <c r="U10">
        <f>2600+1820+995</f>
        <v>5415</v>
      </c>
      <c r="V10">
        <f>U10</f>
        <v>5415</v>
      </c>
      <c r="W10" s="7">
        <f t="shared" si="4"/>
        <v>13.157894736842104</v>
      </c>
      <c r="X10" s="7">
        <f>W10</f>
        <v>13.157894736842104</v>
      </c>
      <c r="Y10">
        <f t="shared" si="5"/>
        <v>45486</v>
      </c>
      <c r="Z10" s="4">
        <f t="shared" si="6"/>
        <v>5.3199999999999997E-2</v>
      </c>
    </row>
    <row r="11" spans="1:26">
      <c r="A11" t="s">
        <v>31</v>
      </c>
      <c r="B11" t="s">
        <v>32</v>
      </c>
      <c r="C11">
        <v>2</v>
      </c>
      <c r="D11" s="1">
        <v>610000</v>
      </c>
      <c r="E11" s="1">
        <v>629900</v>
      </c>
      <c r="F11" s="1">
        <v>649000</v>
      </c>
      <c r="G11" t="s">
        <v>19</v>
      </c>
      <c r="H11">
        <v>95</v>
      </c>
      <c r="I11" s="1">
        <v>5009</v>
      </c>
      <c r="J11">
        <v>1912</v>
      </c>
      <c r="K11">
        <v>1769</v>
      </c>
      <c r="L11">
        <v>0</v>
      </c>
      <c r="M11">
        <v>0</v>
      </c>
      <c r="N11">
        <v>0</v>
      </c>
      <c r="O11">
        <v>4</v>
      </c>
      <c r="P11" t="s">
        <v>20</v>
      </c>
      <c r="Q11" s="2">
        <v>39429</v>
      </c>
      <c r="R11" s="1">
        <f t="shared" si="1"/>
        <v>305000</v>
      </c>
      <c r="S11" s="1">
        <f t="shared" si="2"/>
        <v>344.82758620689657</v>
      </c>
      <c r="T11" s="4">
        <f t="shared" si="3"/>
        <v>0.96840768375932684</v>
      </c>
      <c r="U11" t="s">
        <v>77</v>
      </c>
      <c r="V11">
        <f>2300+1700</f>
        <v>4000</v>
      </c>
      <c r="W11" s="7">
        <f t="shared" si="4"/>
        <v>12.708333333333334</v>
      </c>
      <c r="Y11">
        <f t="shared" si="5"/>
        <v>33600</v>
      </c>
      <c r="Z11" s="4">
        <f t="shared" si="6"/>
        <v>5.5081967213114758E-2</v>
      </c>
    </row>
    <row r="12" spans="1:26">
      <c r="A12" t="s">
        <v>33</v>
      </c>
      <c r="B12" t="s">
        <v>34</v>
      </c>
      <c r="C12">
        <v>2</v>
      </c>
      <c r="D12" s="1">
        <v>420000</v>
      </c>
      <c r="E12" s="1">
        <v>479000</v>
      </c>
      <c r="F12" s="1">
        <v>599000</v>
      </c>
      <c r="G12" t="s">
        <v>35</v>
      </c>
      <c r="H12">
        <v>124</v>
      </c>
      <c r="I12" s="1">
        <v>6882</v>
      </c>
      <c r="J12">
        <v>1951</v>
      </c>
      <c r="K12">
        <v>808</v>
      </c>
      <c r="M12" s="1">
        <v>39600</v>
      </c>
      <c r="N12">
        <v>15.12</v>
      </c>
      <c r="O12">
        <v>2</v>
      </c>
      <c r="P12" t="s">
        <v>23</v>
      </c>
      <c r="Q12" s="2">
        <v>39487</v>
      </c>
      <c r="R12" s="1">
        <f t="shared" si="1"/>
        <v>210000</v>
      </c>
      <c r="S12" s="1">
        <f t="shared" si="2"/>
        <v>519.80198019801981</v>
      </c>
      <c r="T12" s="4">
        <f t="shared" si="3"/>
        <v>0.87682672233820458</v>
      </c>
      <c r="U12" t="s">
        <v>78</v>
      </c>
      <c r="V12">
        <f>800+2700</f>
        <v>3500</v>
      </c>
      <c r="W12" s="7">
        <f t="shared" si="4"/>
        <v>10</v>
      </c>
      <c r="Y12">
        <f t="shared" si="5"/>
        <v>29399.999999999996</v>
      </c>
      <c r="Z12" s="4">
        <f t="shared" si="6"/>
        <v>6.9999999999999993E-2</v>
      </c>
    </row>
    <row r="13" spans="1:26">
      <c r="A13" t="s">
        <v>36</v>
      </c>
      <c r="B13" t="s">
        <v>37</v>
      </c>
      <c r="C13">
        <v>3</v>
      </c>
      <c r="D13" s="1">
        <v>480000</v>
      </c>
      <c r="E13" s="1">
        <v>488000</v>
      </c>
      <c r="F13" s="1">
        <v>488000</v>
      </c>
      <c r="G13" t="s">
        <v>30</v>
      </c>
      <c r="H13">
        <v>6</v>
      </c>
      <c r="I13" s="1">
        <v>7318</v>
      </c>
      <c r="J13">
        <v>1921</v>
      </c>
      <c r="K13">
        <v>2450</v>
      </c>
      <c r="M13" s="1">
        <v>50400</v>
      </c>
      <c r="N13">
        <v>9.6</v>
      </c>
      <c r="O13">
        <v>6</v>
      </c>
      <c r="P13" t="s">
        <v>23</v>
      </c>
      <c r="Q13" s="2">
        <v>39333</v>
      </c>
      <c r="R13" s="1">
        <f t="shared" si="1"/>
        <v>160000</v>
      </c>
      <c r="S13" s="1">
        <f t="shared" si="2"/>
        <v>195.91836734693877</v>
      </c>
      <c r="T13" s="4">
        <f t="shared" si="3"/>
        <v>0.98360655737704916</v>
      </c>
      <c r="U13">
        <f>1500+1350+1350</f>
        <v>4200</v>
      </c>
      <c r="V13">
        <f>U13</f>
        <v>4200</v>
      </c>
      <c r="W13" s="7">
        <f t="shared" si="4"/>
        <v>9.5238095238095237</v>
      </c>
      <c r="X13" s="7">
        <f>W13</f>
        <v>9.5238095238095237</v>
      </c>
      <c r="Y13">
        <f t="shared" si="5"/>
        <v>35280</v>
      </c>
      <c r="Z13" s="4">
        <f t="shared" si="6"/>
        <v>7.3499999999999996E-2</v>
      </c>
    </row>
    <row r="14" spans="1:26">
      <c r="A14" t="s">
        <v>40</v>
      </c>
      <c r="B14" t="s">
        <v>41</v>
      </c>
      <c r="C14">
        <v>2</v>
      </c>
      <c r="D14" s="1">
        <v>390000</v>
      </c>
      <c r="E14" s="1">
        <v>445000</v>
      </c>
      <c r="F14" s="1">
        <v>475000</v>
      </c>
      <c r="G14" t="s">
        <v>30</v>
      </c>
      <c r="H14">
        <v>69</v>
      </c>
      <c r="I14" s="1">
        <v>5009</v>
      </c>
      <c r="J14">
        <v>1912</v>
      </c>
      <c r="K14">
        <v>1682</v>
      </c>
      <c r="M14">
        <v>0</v>
      </c>
      <c r="N14">
        <v>0</v>
      </c>
      <c r="O14">
        <v>3</v>
      </c>
      <c r="P14" t="s">
        <v>20</v>
      </c>
      <c r="Q14" s="2">
        <v>39415</v>
      </c>
      <c r="R14" s="1">
        <f t="shared" si="1"/>
        <v>195000</v>
      </c>
      <c r="S14" s="1">
        <f t="shared" si="2"/>
        <v>231.8668252080856</v>
      </c>
      <c r="T14" s="4">
        <f t="shared" si="3"/>
        <v>0.8764044943820225</v>
      </c>
      <c r="U14" t="s">
        <v>80</v>
      </c>
      <c r="V14">
        <f>2300+1400</f>
        <v>3700</v>
      </c>
      <c r="W14" s="7">
        <f t="shared" si="4"/>
        <v>8.7837837837837842</v>
      </c>
      <c r="Y14">
        <f t="shared" si="5"/>
        <v>31079.999999999996</v>
      </c>
      <c r="Z14" s="4">
        <f t="shared" si="6"/>
        <v>7.9692307692307687E-2</v>
      </c>
    </row>
    <row r="15" spans="1:26">
      <c r="A15" t="s">
        <v>45</v>
      </c>
      <c r="B15" t="s">
        <v>46</v>
      </c>
      <c r="C15">
        <v>2</v>
      </c>
      <c r="D15" s="1">
        <v>504000</v>
      </c>
      <c r="E15" s="1">
        <v>499900</v>
      </c>
      <c r="F15" s="1">
        <v>499900</v>
      </c>
      <c r="G15" t="s">
        <v>26</v>
      </c>
      <c r="H15">
        <v>13</v>
      </c>
      <c r="I15" s="1">
        <v>5924</v>
      </c>
      <c r="J15">
        <v>1908</v>
      </c>
      <c r="K15">
        <v>1584</v>
      </c>
      <c r="M15">
        <v>0</v>
      </c>
      <c r="N15">
        <v>10</v>
      </c>
      <c r="O15">
        <v>3</v>
      </c>
      <c r="P15" t="s">
        <v>27</v>
      </c>
      <c r="Q15" s="2">
        <v>39387</v>
      </c>
      <c r="R15" s="1">
        <f t="shared" si="1"/>
        <v>252000</v>
      </c>
      <c r="S15" s="1">
        <f t="shared" si="2"/>
        <v>318.18181818181819</v>
      </c>
      <c r="T15" s="4">
        <f t="shared" si="3"/>
        <v>1.0082016403280656</v>
      </c>
      <c r="U15" t="s">
        <v>82</v>
      </c>
      <c r="V15">
        <f>2300+1500</f>
        <v>3800</v>
      </c>
      <c r="W15" s="7">
        <f t="shared" si="4"/>
        <v>11.052631578947368</v>
      </c>
      <c r="Y15">
        <f t="shared" si="5"/>
        <v>31919.999999999996</v>
      </c>
      <c r="Z15" s="4">
        <f t="shared" si="6"/>
        <v>6.3333333333333325E-2</v>
      </c>
    </row>
    <row r="16" spans="1:26">
      <c r="A16" t="s">
        <v>47</v>
      </c>
      <c r="B16" t="s">
        <v>48</v>
      </c>
      <c r="C16">
        <v>2</v>
      </c>
      <c r="D16" s="1">
        <v>470000</v>
      </c>
      <c r="E16" s="1">
        <v>475000</v>
      </c>
      <c r="F16" s="1">
        <v>475000</v>
      </c>
      <c r="G16" t="s">
        <v>44</v>
      </c>
      <c r="H16">
        <v>32</v>
      </c>
      <c r="I16" s="1">
        <v>6011</v>
      </c>
      <c r="J16">
        <v>1912</v>
      </c>
      <c r="K16">
        <v>1628</v>
      </c>
      <c r="M16" s="1">
        <v>1882</v>
      </c>
      <c r="N16">
        <v>0</v>
      </c>
      <c r="O16">
        <v>0</v>
      </c>
      <c r="P16" t="s">
        <v>49</v>
      </c>
      <c r="Q16" s="2">
        <v>39424</v>
      </c>
      <c r="R16" s="1">
        <f t="shared" si="1"/>
        <v>235000</v>
      </c>
      <c r="S16" s="1">
        <f t="shared" si="2"/>
        <v>288.69778869778872</v>
      </c>
      <c r="T16" s="4">
        <f t="shared" si="3"/>
        <v>0.98947368421052628</v>
      </c>
      <c r="U16">
        <f>790+1092</f>
        <v>1882</v>
      </c>
      <c r="V16">
        <f>U16</f>
        <v>1882</v>
      </c>
      <c r="W16" s="7">
        <f t="shared" si="4"/>
        <v>20.811193765497698</v>
      </c>
      <c r="X16" s="7">
        <f>W16</f>
        <v>20.811193765497698</v>
      </c>
      <c r="Y16">
        <f t="shared" si="5"/>
        <v>15808.8</v>
      </c>
      <c r="Z16" s="4">
        <f t="shared" si="6"/>
        <v>3.3635744680851065E-2</v>
      </c>
    </row>
    <row r="17" spans="1:26">
      <c r="A17" t="s">
        <v>50</v>
      </c>
      <c r="B17" t="s">
        <v>51</v>
      </c>
      <c r="C17">
        <v>4</v>
      </c>
      <c r="D17" s="1">
        <v>585000</v>
      </c>
      <c r="E17" s="1">
        <v>599000</v>
      </c>
      <c r="F17" s="1">
        <v>599000</v>
      </c>
      <c r="G17" t="s">
        <v>19</v>
      </c>
      <c r="H17">
        <v>21</v>
      </c>
      <c r="I17" s="1">
        <v>7492</v>
      </c>
      <c r="J17">
        <v>1923</v>
      </c>
      <c r="K17">
        <v>3780</v>
      </c>
      <c r="M17">
        <v>0</v>
      </c>
      <c r="N17">
        <v>12.74</v>
      </c>
      <c r="O17">
        <v>4</v>
      </c>
      <c r="P17" t="s">
        <v>52</v>
      </c>
      <c r="Q17" s="2">
        <v>39408</v>
      </c>
      <c r="R17" s="1">
        <f t="shared" si="1"/>
        <v>146250</v>
      </c>
      <c r="S17" s="1">
        <f t="shared" si="2"/>
        <v>154.76190476190476</v>
      </c>
      <c r="T17" s="4">
        <f t="shared" si="3"/>
        <v>0.97662771285475791</v>
      </c>
      <c r="U17">
        <f>658+1095+1153+935</f>
        <v>3841</v>
      </c>
      <c r="V17">
        <f>U17</f>
        <v>3841</v>
      </c>
      <c r="W17" s="7">
        <f t="shared" si="4"/>
        <v>12.69200728976829</v>
      </c>
      <c r="X17" s="7">
        <f>W17</f>
        <v>12.69200728976829</v>
      </c>
      <c r="Y17">
        <f t="shared" si="5"/>
        <v>32264.399999999998</v>
      </c>
      <c r="Z17" s="4">
        <f t="shared" si="6"/>
        <v>5.5152820512820507E-2</v>
      </c>
    </row>
    <row r="18" spans="1:26">
      <c r="A18" t="s">
        <v>53</v>
      </c>
      <c r="B18" t="s">
        <v>54</v>
      </c>
      <c r="C18">
        <v>2</v>
      </c>
      <c r="D18" s="1">
        <v>690000</v>
      </c>
      <c r="E18" s="1">
        <v>699000</v>
      </c>
      <c r="F18" s="1">
        <v>679000</v>
      </c>
      <c r="G18" t="s">
        <v>26</v>
      </c>
      <c r="H18">
        <v>15</v>
      </c>
      <c r="I18" s="1">
        <v>6950</v>
      </c>
      <c r="J18">
        <v>1947</v>
      </c>
      <c r="K18">
        <v>2166</v>
      </c>
      <c r="M18">
        <v>0</v>
      </c>
      <c r="N18">
        <v>0</v>
      </c>
      <c r="O18">
        <v>5</v>
      </c>
      <c r="P18" t="s">
        <v>55</v>
      </c>
      <c r="Q18" s="2">
        <v>39424</v>
      </c>
      <c r="R18" s="1">
        <f t="shared" si="1"/>
        <v>345000</v>
      </c>
      <c r="S18" s="1">
        <f t="shared" si="2"/>
        <v>318.55955678670358</v>
      </c>
      <c r="T18" s="4">
        <f t="shared" si="3"/>
        <v>0.98712446351931327</v>
      </c>
      <c r="U18" t="s">
        <v>83</v>
      </c>
      <c r="V18">
        <f>3000+2300</f>
        <v>5300</v>
      </c>
      <c r="W18" s="7">
        <f t="shared" si="4"/>
        <v>10.849056603773585</v>
      </c>
      <c r="Y18">
        <f t="shared" si="5"/>
        <v>44520</v>
      </c>
      <c r="Z18" s="4">
        <f t="shared" si="6"/>
        <v>6.4521739130434783E-2</v>
      </c>
    </row>
    <row r="19" spans="1:26">
      <c r="A19" t="s">
        <v>56</v>
      </c>
      <c r="B19" t="s">
        <v>57</v>
      </c>
      <c r="C19">
        <v>2</v>
      </c>
      <c r="D19" s="1">
        <v>750000</v>
      </c>
      <c r="E19" s="1">
        <v>849000</v>
      </c>
      <c r="F19" s="1">
        <v>849000</v>
      </c>
      <c r="G19" t="s">
        <v>44</v>
      </c>
      <c r="H19">
        <v>19</v>
      </c>
      <c r="I19" s="1">
        <v>6403</v>
      </c>
      <c r="J19">
        <v>1936</v>
      </c>
      <c r="K19">
        <v>1620</v>
      </c>
      <c r="M19">
        <v>0</v>
      </c>
      <c r="N19">
        <v>0</v>
      </c>
      <c r="O19">
        <v>2</v>
      </c>
      <c r="P19" t="s">
        <v>58</v>
      </c>
      <c r="Q19" s="2">
        <v>39466</v>
      </c>
      <c r="R19" s="1">
        <f t="shared" si="1"/>
        <v>375000</v>
      </c>
      <c r="S19" s="1">
        <f t="shared" si="2"/>
        <v>462.96296296296299</v>
      </c>
      <c r="T19" s="4">
        <f t="shared" si="3"/>
        <v>0.88339222614840984</v>
      </c>
      <c r="U19">
        <f>1890+1180</f>
        <v>3070</v>
      </c>
      <c r="V19">
        <f>U19</f>
        <v>3070</v>
      </c>
      <c r="W19" s="7">
        <f t="shared" si="4"/>
        <v>20.358306188925081</v>
      </c>
      <c r="X19" s="7">
        <f>W19</f>
        <v>20.358306188925081</v>
      </c>
      <c r="Y19">
        <f t="shared" si="5"/>
        <v>25788</v>
      </c>
      <c r="Z19" s="4">
        <f t="shared" si="6"/>
        <v>3.4383999999999998E-2</v>
      </c>
    </row>
    <row r="20" spans="1:26">
      <c r="A20" t="s">
        <v>59</v>
      </c>
      <c r="B20" t="s">
        <v>60</v>
      </c>
      <c r="C20">
        <v>3</v>
      </c>
      <c r="D20" s="1">
        <v>849000</v>
      </c>
      <c r="E20" s="1">
        <v>899000</v>
      </c>
      <c r="F20" s="1">
        <v>1299000</v>
      </c>
      <c r="G20" t="s">
        <v>61</v>
      </c>
      <c r="H20">
        <v>204</v>
      </c>
      <c r="I20" s="1">
        <v>10280</v>
      </c>
      <c r="J20">
        <v>1935</v>
      </c>
      <c r="K20">
        <v>4325</v>
      </c>
      <c r="L20">
        <v>0</v>
      </c>
      <c r="M20">
        <v>0</v>
      </c>
      <c r="N20">
        <v>0</v>
      </c>
      <c r="O20">
        <v>6</v>
      </c>
      <c r="P20" t="s">
        <v>62</v>
      </c>
      <c r="Q20" s="2">
        <v>39336</v>
      </c>
      <c r="R20" s="1">
        <f t="shared" si="1"/>
        <v>283000</v>
      </c>
      <c r="S20" s="1">
        <f t="shared" si="2"/>
        <v>196.30057803468208</v>
      </c>
      <c r="T20" s="4">
        <f t="shared" si="3"/>
        <v>0.94438264738598443</v>
      </c>
      <c r="U20">
        <f>2000+2500+2000</f>
        <v>6500</v>
      </c>
      <c r="V20">
        <f>U20</f>
        <v>6500</v>
      </c>
      <c r="W20" s="7">
        <f t="shared" si="4"/>
        <v>10.884615384615385</v>
      </c>
      <c r="X20" s="7">
        <f>W20</f>
        <v>10.884615384615385</v>
      </c>
      <c r="Y20">
        <f t="shared" si="5"/>
        <v>54600</v>
      </c>
      <c r="Z20" s="4">
        <f t="shared" si="6"/>
        <v>6.4310954063604236E-2</v>
      </c>
    </row>
    <row r="21" spans="1:26">
      <c r="A21" t="s">
        <v>63</v>
      </c>
      <c r="B21" t="s">
        <v>64</v>
      </c>
      <c r="C21">
        <v>2</v>
      </c>
      <c r="D21" s="1">
        <v>453000</v>
      </c>
      <c r="E21" s="1">
        <v>475000</v>
      </c>
      <c r="F21" s="1">
        <v>485000</v>
      </c>
      <c r="G21" t="s">
        <v>30</v>
      </c>
      <c r="H21">
        <v>137</v>
      </c>
      <c r="I21" s="1">
        <v>6578</v>
      </c>
      <c r="J21">
        <v>1940</v>
      </c>
      <c r="K21">
        <v>1830</v>
      </c>
      <c r="M21">
        <v>0</v>
      </c>
      <c r="N21">
        <v>0</v>
      </c>
      <c r="O21">
        <v>4</v>
      </c>
      <c r="P21" t="s">
        <v>23</v>
      </c>
      <c r="Q21" s="2">
        <v>39401</v>
      </c>
      <c r="R21" s="1">
        <f t="shared" si="1"/>
        <v>226500</v>
      </c>
      <c r="S21" s="1">
        <f t="shared" si="2"/>
        <v>247.54098360655738</v>
      </c>
      <c r="T21" s="4">
        <f t="shared" si="3"/>
        <v>0.9536842105263158</v>
      </c>
      <c r="U21">
        <f>1400+1300</f>
        <v>2700</v>
      </c>
      <c r="V21">
        <f>U21</f>
        <v>2700</v>
      </c>
      <c r="W21" s="7">
        <f t="shared" si="4"/>
        <v>13.981481481481481</v>
      </c>
      <c r="X21" s="7">
        <f>W21</f>
        <v>13.981481481481481</v>
      </c>
      <c r="Y21">
        <f t="shared" si="5"/>
        <v>22680</v>
      </c>
      <c r="Z21" s="4">
        <f t="shared" si="6"/>
        <v>5.0066225165562916E-2</v>
      </c>
    </row>
    <row r="22" spans="1:26">
      <c r="A22" t="s">
        <v>65</v>
      </c>
      <c r="B22" t="s">
        <v>66</v>
      </c>
      <c r="C22">
        <v>2</v>
      </c>
      <c r="D22" s="1">
        <v>405000</v>
      </c>
      <c r="E22" s="1">
        <v>370000</v>
      </c>
      <c r="F22" s="1">
        <v>345000</v>
      </c>
      <c r="H22">
        <v>51</v>
      </c>
      <c r="I22" s="1">
        <v>4578</v>
      </c>
      <c r="J22">
        <v>1930</v>
      </c>
      <c r="K22">
        <v>1218</v>
      </c>
      <c r="M22">
        <v>0</v>
      </c>
      <c r="N22">
        <v>0</v>
      </c>
      <c r="P22" t="s">
        <v>67</v>
      </c>
      <c r="Q22" s="2">
        <v>39487</v>
      </c>
      <c r="R22" s="1">
        <f t="shared" si="1"/>
        <v>202500</v>
      </c>
      <c r="S22" s="1">
        <f t="shared" si="2"/>
        <v>332.51231527093597</v>
      </c>
      <c r="T22" s="4">
        <f t="shared" si="3"/>
        <v>1.0945945945945945</v>
      </c>
      <c r="U22" t="s">
        <v>84</v>
      </c>
      <c r="V22">
        <f>1200+2300</f>
        <v>3500</v>
      </c>
      <c r="W22" s="7">
        <f t="shared" si="4"/>
        <v>9.6428571428571423</v>
      </c>
      <c r="Y22">
        <f t="shared" si="5"/>
        <v>29399.999999999996</v>
      </c>
      <c r="Z22" s="4">
        <f t="shared" si="6"/>
        <v>7.2592592592592584E-2</v>
      </c>
    </row>
    <row r="23" spans="1:26">
      <c r="A23" s="6" t="s">
        <v>93</v>
      </c>
      <c r="H23" s="6">
        <f>MEDIAN(H8:H22)</f>
        <v>51</v>
      </c>
      <c r="R23" s="3">
        <f>MEDIAN(R8:R22)</f>
        <v>226500</v>
      </c>
      <c r="S23" s="3">
        <f>MEDIAN(S8:S22)</f>
        <v>318.18181818181819</v>
      </c>
      <c r="T23" s="5">
        <f>MEDIAN(T8:T22)</f>
        <v>0.97662771285475791</v>
      </c>
      <c r="W23" s="8">
        <f>MEDIAN(W8:W22)</f>
        <v>12.69200728976829</v>
      </c>
      <c r="X23" s="8">
        <f>MEDIAN(X8:X21)</f>
        <v>13.157894736842104</v>
      </c>
      <c r="Z23" s="5">
        <f>MEDIAN(Z8:Z22)</f>
        <v>5.5152820512820507E-2</v>
      </c>
    </row>
    <row r="26" spans="1:26">
      <c r="A26" s="6" t="s">
        <v>87</v>
      </c>
    </row>
    <row r="27" spans="1:26">
      <c r="A27" t="s">
        <v>68</v>
      </c>
      <c r="B27" t="s">
        <v>69</v>
      </c>
      <c r="C27">
        <v>2</v>
      </c>
      <c r="D27" s="1">
        <v>350000</v>
      </c>
      <c r="E27" s="1">
        <v>350000</v>
      </c>
      <c r="F27" s="1">
        <v>350000</v>
      </c>
      <c r="H27">
        <v>141</v>
      </c>
      <c r="I27" s="1">
        <v>5270</v>
      </c>
      <c r="J27">
        <v>1939</v>
      </c>
      <c r="K27">
        <v>1489</v>
      </c>
      <c r="L27">
        <v>1.2</v>
      </c>
      <c r="M27">
        <v>0</v>
      </c>
      <c r="N27">
        <v>83.33</v>
      </c>
      <c r="O27">
        <v>1</v>
      </c>
      <c r="P27" t="s">
        <v>20</v>
      </c>
      <c r="Q27" s="2">
        <v>39387</v>
      </c>
      <c r="R27" s="1">
        <f>D27/C27</f>
        <v>175000</v>
      </c>
      <c r="S27" s="1">
        <f>D27/K27</f>
        <v>235.05708529214238</v>
      </c>
      <c r="T27" s="4">
        <f>D27/E27</f>
        <v>1</v>
      </c>
      <c r="U27" t="s">
        <v>85</v>
      </c>
    </row>
    <row r="28" spans="1:26">
      <c r="A28" t="s">
        <v>42</v>
      </c>
      <c r="B28" t="s">
        <v>43</v>
      </c>
      <c r="C28">
        <v>2</v>
      </c>
      <c r="D28" s="1">
        <v>519000</v>
      </c>
      <c r="E28" s="1">
        <v>599000</v>
      </c>
      <c r="F28" s="1">
        <v>599000</v>
      </c>
      <c r="G28" t="s">
        <v>44</v>
      </c>
      <c r="H28">
        <v>41</v>
      </c>
      <c r="I28" s="1">
        <v>8232</v>
      </c>
      <c r="J28">
        <v>1937</v>
      </c>
      <c r="K28">
        <v>2118</v>
      </c>
      <c r="M28">
        <v>0</v>
      </c>
      <c r="N28">
        <v>0</v>
      </c>
      <c r="O28">
        <v>2</v>
      </c>
      <c r="P28" t="s">
        <v>27</v>
      </c>
      <c r="Q28" s="2">
        <v>39430</v>
      </c>
      <c r="R28" s="1">
        <f>D28/C28</f>
        <v>259500</v>
      </c>
      <c r="S28" s="1">
        <f>D28/K28</f>
        <v>245.04249291784703</v>
      </c>
      <c r="T28" s="4">
        <f>D28/E28</f>
        <v>0.86644407345575958</v>
      </c>
      <c r="U28" t="s">
        <v>81</v>
      </c>
    </row>
    <row r="29" spans="1:26">
      <c r="A29" t="s">
        <v>38</v>
      </c>
      <c r="B29" t="s">
        <v>39</v>
      </c>
      <c r="C29">
        <v>3</v>
      </c>
      <c r="D29" s="1">
        <v>399000</v>
      </c>
      <c r="E29" s="1">
        <v>399000</v>
      </c>
      <c r="F29" s="1">
        <v>489000</v>
      </c>
      <c r="G29" t="s">
        <v>26</v>
      </c>
      <c r="H29">
        <v>60</v>
      </c>
      <c r="I29" s="1">
        <v>8407</v>
      </c>
      <c r="J29">
        <v>1924</v>
      </c>
      <c r="K29">
        <v>2512</v>
      </c>
      <c r="M29">
        <v>0</v>
      </c>
      <c r="N29">
        <v>0</v>
      </c>
      <c r="O29">
        <v>3</v>
      </c>
      <c r="P29" t="s">
        <v>27</v>
      </c>
      <c r="Q29" s="2">
        <v>39413</v>
      </c>
      <c r="R29" s="1">
        <f>D29/C29</f>
        <v>133000</v>
      </c>
      <c r="S29" s="1">
        <f>D29/K29</f>
        <v>158.83757961783439</v>
      </c>
      <c r="T29" s="4">
        <f>D29/E29</f>
        <v>1</v>
      </c>
      <c r="U29" t="s">
        <v>79</v>
      </c>
    </row>
    <row r="30" spans="1:26">
      <c r="A30" t="s">
        <v>70</v>
      </c>
      <c r="B30" t="s">
        <v>71</v>
      </c>
      <c r="C30">
        <v>3</v>
      </c>
      <c r="D30" s="1">
        <v>505000</v>
      </c>
      <c r="E30" s="1">
        <v>474900</v>
      </c>
      <c r="F30" s="1">
        <v>474900</v>
      </c>
      <c r="H30">
        <v>7</v>
      </c>
      <c r="I30" s="1">
        <v>9158</v>
      </c>
      <c r="J30">
        <v>1930</v>
      </c>
      <c r="K30">
        <v>2940</v>
      </c>
      <c r="L30">
        <v>0</v>
      </c>
      <c r="M30">
        <v>0</v>
      </c>
      <c r="N30">
        <v>0</v>
      </c>
      <c r="O30">
        <v>6</v>
      </c>
      <c r="P30" t="s">
        <v>52</v>
      </c>
      <c r="Q30" s="2">
        <v>39396</v>
      </c>
      <c r="R30" s="1">
        <f>D30/C30</f>
        <v>168333.33333333334</v>
      </c>
      <c r="S30" s="1">
        <f>D30/K30</f>
        <v>171.76870748299319</v>
      </c>
      <c r="T30" s="4">
        <f>D30/E30</f>
        <v>1.0633817645820172</v>
      </c>
      <c r="U30" t="s">
        <v>86</v>
      </c>
    </row>
    <row r="31" spans="1:26">
      <c r="A31" t="s">
        <v>28</v>
      </c>
      <c r="B31" t="s">
        <v>29</v>
      </c>
      <c r="C31">
        <v>4</v>
      </c>
      <c r="D31" s="1">
        <v>478000</v>
      </c>
      <c r="E31" s="1">
        <v>500000</v>
      </c>
      <c r="F31" s="1">
        <v>500000</v>
      </c>
      <c r="G31" t="s">
        <v>30</v>
      </c>
      <c r="H31">
        <v>3</v>
      </c>
      <c r="I31" s="1">
        <v>7361</v>
      </c>
      <c r="J31">
        <v>1909</v>
      </c>
      <c r="K31">
        <v>2944</v>
      </c>
      <c r="M31">
        <v>0</v>
      </c>
      <c r="N31">
        <v>0</v>
      </c>
      <c r="O31">
        <v>0</v>
      </c>
      <c r="P31" t="s">
        <v>20</v>
      </c>
      <c r="Q31" s="2">
        <v>39414</v>
      </c>
      <c r="R31" s="1">
        <f>D31/C31</f>
        <v>119500</v>
      </c>
      <c r="S31" s="1">
        <f>D31/K31</f>
        <v>162.3641304347826</v>
      </c>
      <c r="T31" s="4">
        <f>D31/E31</f>
        <v>0.95599999999999996</v>
      </c>
      <c r="U31" t="s">
        <v>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Silverlake Income Property Surv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 Kagan</dc:creator>
  <cp:lastModifiedBy>Moses Kagan</cp:lastModifiedBy>
  <dcterms:created xsi:type="dcterms:W3CDTF">2012-02-28T18:57:38Z</dcterms:created>
  <dcterms:modified xsi:type="dcterms:W3CDTF">2012-02-28T19:52:01Z</dcterms:modified>
</cp:coreProperties>
</file>