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date1904="1" showInkAnnotation="0" autoCompressPictures="0"/>
  <bookViews>
    <workbookView xWindow="1920" yWindow="0" windowWidth="25520" windowHeight="15560" tabRatio="500"/>
  </bookViews>
  <sheets>
    <sheet name="S of 101 March 2012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6" i="1" l="1"/>
  <c r="Z16" i="1"/>
  <c r="Y16" i="1"/>
  <c r="W2" i="1"/>
  <c r="X2" i="1"/>
  <c r="W3" i="1"/>
  <c r="X3" i="1"/>
  <c r="W4" i="1"/>
  <c r="X4" i="1"/>
  <c r="W6" i="1"/>
  <c r="X6" i="1"/>
  <c r="W7" i="1"/>
  <c r="X7" i="1"/>
  <c r="W8" i="1"/>
  <c r="X8" i="1"/>
  <c r="W9" i="1"/>
  <c r="X9" i="1"/>
  <c r="W10" i="1"/>
  <c r="X10" i="1"/>
  <c r="W11" i="1"/>
  <c r="X11" i="1"/>
  <c r="W13" i="1"/>
  <c r="X13" i="1"/>
  <c r="W14" i="1"/>
  <c r="X14" i="1"/>
  <c r="W15" i="1"/>
  <c r="X15" i="1"/>
  <c r="X16" i="1"/>
  <c r="V16" i="1"/>
  <c r="AA28" i="1"/>
  <c r="AA27" i="1"/>
  <c r="AA15" i="1"/>
  <c r="AA14" i="1"/>
  <c r="AA13" i="1"/>
  <c r="AA12" i="1"/>
  <c r="AA26" i="1"/>
  <c r="AA11" i="1"/>
  <c r="AA10" i="1"/>
  <c r="AA9" i="1"/>
  <c r="AA8" i="1"/>
  <c r="AA25" i="1"/>
  <c r="AA7" i="1"/>
  <c r="AA6" i="1"/>
  <c r="AA5" i="1"/>
  <c r="AA4" i="1"/>
  <c r="AA3" i="1"/>
  <c r="AA2" i="1"/>
  <c r="Z28" i="1"/>
  <c r="Y28" i="1"/>
  <c r="Z27" i="1"/>
  <c r="Y27" i="1"/>
  <c r="Z15" i="1"/>
  <c r="Y15" i="1"/>
  <c r="T15" i="1"/>
  <c r="U15" i="1"/>
  <c r="V15" i="1"/>
  <c r="Z14" i="1"/>
  <c r="Y14" i="1"/>
  <c r="T14" i="1"/>
  <c r="U14" i="1"/>
  <c r="V14" i="1"/>
  <c r="Z13" i="1"/>
  <c r="Y13" i="1"/>
  <c r="T13" i="1"/>
  <c r="U13" i="1"/>
  <c r="V13" i="1"/>
  <c r="Z12" i="1"/>
  <c r="Y12" i="1"/>
  <c r="Z26" i="1"/>
  <c r="Y26" i="1"/>
  <c r="Z11" i="1"/>
  <c r="Y11" i="1"/>
  <c r="T11" i="1"/>
  <c r="U11" i="1"/>
  <c r="V11" i="1"/>
  <c r="Z10" i="1"/>
  <c r="Y10" i="1"/>
  <c r="T10" i="1"/>
  <c r="U10" i="1"/>
  <c r="V10" i="1"/>
  <c r="T9" i="1"/>
  <c r="Z9" i="1"/>
  <c r="Y9" i="1"/>
  <c r="U9" i="1"/>
  <c r="V9" i="1"/>
  <c r="Z8" i="1"/>
  <c r="Y8" i="1"/>
  <c r="T8" i="1"/>
  <c r="U8" i="1"/>
  <c r="V8" i="1"/>
  <c r="T7" i="1"/>
  <c r="Z7" i="1"/>
  <c r="Y7" i="1"/>
  <c r="U7" i="1"/>
  <c r="V7" i="1"/>
  <c r="Z6" i="1"/>
  <c r="Y6" i="1"/>
  <c r="T6" i="1"/>
  <c r="U6" i="1"/>
  <c r="V6" i="1"/>
  <c r="Z5" i="1"/>
  <c r="Y5" i="1"/>
  <c r="Z4" i="1"/>
  <c r="Y4" i="1"/>
  <c r="T4" i="1"/>
  <c r="U4" i="1"/>
  <c r="V4" i="1"/>
  <c r="T3" i="1"/>
  <c r="Z3" i="1"/>
  <c r="Y3" i="1"/>
  <c r="U3" i="1"/>
  <c r="V3" i="1"/>
  <c r="T2" i="1"/>
  <c r="U2" i="1"/>
  <c r="Z2" i="1"/>
  <c r="Y2" i="1"/>
  <c r="V2" i="1"/>
</calcChain>
</file>

<file path=xl/sharedStrings.xml><?xml version="1.0" encoding="utf-8"?>
<sst xmlns="http://schemas.openxmlformats.org/spreadsheetml/2006/main" count="137" uniqueCount="97">
  <si>
    <t>ADDRESS</t>
  </si>
  <si>
    <t>MLS</t>
  </si>
  <si>
    <t>#U</t>
  </si>
  <si>
    <t>SP</t>
  </si>
  <si>
    <t>LP</t>
  </si>
  <si>
    <t>OLP</t>
  </si>
  <si>
    <t>ZON</t>
  </si>
  <si>
    <t>DOM</t>
  </si>
  <si>
    <t>LSZ</t>
  </si>
  <si>
    <t>YB</t>
  </si>
  <si>
    <t>SF</t>
  </si>
  <si>
    <t>CAP</t>
  </si>
  <si>
    <t>GOI</t>
  </si>
  <si>
    <t>GRM</t>
  </si>
  <si>
    <t>PARK TOTAL</t>
  </si>
  <si>
    <t>MAP</t>
  </si>
  <si>
    <t>SD</t>
  </si>
  <si>
    <t xml:space="preserve">337 N CORONADO ST </t>
  </si>
  <si>
    <t>10-494477</t>
  </si>
  <si>
    <t>LAR3</t>
  </si>
  <si>
    <t>634/C1</t>
  </si>
  <si>
    <t xml:space="preserve">321 FIRMIN ST </t>
  </si>
  <si>
    <t>11-503049</t>
  </si>
  <si>
    <t>LACW</t>
  </si>
  <si>
    <t>634/E2</t>
  </si>
  <si>
    <t xml:space="preserve">335 N RAMPART </t>
  </si>
  <si>
    <t>11-506313</t>
  </si>
  <si>
    <t xml:space="preserve">406 N BIXEL ST </t>
  </si>
  <si>
    <t>11-518353</t>
  </si>
  <si>
    <t xml:space="preserve">1522 W TEMPLE ST </t>
  </si>
  <si>
    <t>11-538167</t>
  </si>
  <si>
    <t>634/E1</t>
  </si>
  <si>
    <t xml:space="preserve">118 N BONNIE BRAE ST </t>
  </si>
  <si>
    <t>11-544817</t>
  </si>
  <si>
    <t>LARD2</t>
  </si>
  <si>
    <t>634/D2</t>
  </si>
  <si>
    <t xml:space="preserve">408 N LA FAYETTE PARK PL </t>
  </si>
  <si>
    <t>11-548937</t>
  </si>
  <si>
    <t xml:space="preserve">1355 COLTON ST </t>
  </si>
  <si>
    <t>11-565021</t>
  </si>
  <si>
    <t xml:space="preserve">215 Lake Shore Terrace </t>
  </si>
  <si>
    <t>12155250IT</t>
  </si>
  <si>
    <t xml:space="preserve">1618 West Court Street </t>
  </si>
  <si>
    <t>22154344IT</t>
  </si>
  <si>
    <t xml:space="preserve">2841 Council Street </t>
  </si>
  <si>
    <t>A10121388MR</t>
  </si>
  <si>
    <t xml:space="preserve">1571 Council Street </t>
  </si>
  <si>
    <t>C11062499MR</t>
  </si>
  <si>
    <t xml:space="preserve">241 North Park View Street </t>
  </si>
  <si>
    <t>F11043321CN</t>
  </si>
  <si>
    <t xml:space="preserve">332 Douglas Street </t>
  </si>
  <si>
    <t>I11115076MR</t>
  </si>
  <si>
    <t>407 N Bixel St 1 #1</t>
  </si>
  <si>
    <t>P768151SC</t>
  </si>
  <si>
    <t xml:space="preserve">241 N Union Ave </t>
  </si>
  <si>
    <t>R1004651SC</t>
  </si>
  <si>
    <t xml:space="preserve">137 North Burlington Avenue </t>
  </si>
  <si>
    <t>V11013386MR</t>
  </si>
  <si>
    <t>Lard1.5</t>
  </si>
  <si>
    <t xml:space="preserve">1423 W Court St </t>
  </si>
  <si>
    <t>Y1104862SC</t>
  </si>
  <si>
    <t>Units</t>
  </si>
  <si>
    <t>Monthly rent</t>
  </si>
  <si>
    <t>Annual rent</t>
  </si>
  <si>
    <t>$/sq ft</t>
  </si>
  <si>
    <t>%of list</t>
  </si>
  <si>
    <t xml:space="preserve">4 2/1s </t>
  </si>
  <si>
    <t>NOI</t>
  </si>
  <si>
    <t>2/1 and 1/1</t>
  </si>
  <si>
    <t>Notes</t>
  </si>
  <si>
    <t>vacant</t>
  </si>
  <si>
    <t>Parking?</t>
  </si>
  <si>
    <t>Y</t>
  </si>
  <si>
    <t>2 2/1s</t>
  </si>
  <si>
    <t>y</t>
  </si>
  <si>
    <t>4 2/2s</t>
  </si>
  <si>
    <t>NA</t>
  </si>
  <si>
    <t>REO w rent controlled tenants</t>
  </si>
  <si>
    <t>2/1 and 2 1/1</t>
  </si>
  <si>
    <t>2 2/1.5s 2 2/1s</t>
  </si>
  <si>
    <t>3 units vacant</t>
  </si>
  <si>
    <t>NA - FOUNDATION ISSUES</t>
  </si>
  <si>
    <t>3/1 plus 3 2/1</t>
  </si>
  <si>
    <t>2 1/1s, one w illegal studio / bath below</t>
  </si>
  <si>
    <t>2 separate houses</t>
  </si>
  <si>
    <t>1/1 plus studio</t>
  </si>
  <si>
    <t>n</t>
  </si>
  <si>
    <t>4 2/1s</t>
  </si>
  <si>
    <t>No data on rents / units</t>
  </si>
  <si>
    <t>2 1/1s, 1 2/1</t>
  </si>
  <si>
    <t>3/1 and 1/1</t>
  </si>
  <si>
    <t>3 4/1s and 1 4/2</t>
  </si>
  <si>
    <t>2/2, 2/1, 2 1/1s</t>
  </si>
  <si>
    <t>Property not loanable</t>
  </si>
  <si>
    <t>$/unit</t>
  </si>
  <si>
    <t>Expenses</t>
  </si>
  <si>
    <t>REMOVED FROM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</si>
</sst>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7" formatCode="0.0"/>
    <numFmt numFmtId="171" formatCode="_(&quot;$&quot;* #,##0_);_(&quot;$&quot;* \(#,##0\);_(&quot;$&quot;* &quot;-&quot;??_);_(@_)"/>
    <numFmt numFmtId="172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14" fontId="0" fillId="0" borderId="0" xfId="0" applyNumberFormat="1"/>
    <xf numFmtId="9" fontId="0" fillId="0" borderId="0" xfId="2" applyFont="1"/>
    <xf numFmtId="167" fontId="0" fillId="0" borderId="0" xfId="0" applyNumberFormat="1"/>
    <xf numFmtId="1" fontId="0" fillId="0" borderId="0" xfId="0" applyNumberFormat="1"/>
    <xf numFmtId="171" fontId="0" fillId="0" borderId="0" xfId="1" applyNumberFormat="1" applyFont="1"/>
    <xf numFmtId="167" fontId="2" fillId="0" borderId="0" xfId="0" applyNumberFormat="1" applyFont="1"/>
    <xf numFmtId="0" fontId="2" fillId="0" borderId="0" xfId="0" applyFont="1"/>
    <xf numFmtId="9" fontId="2" fillId="0" borderId="0" xfId="2" applyFont="1"/>
    <xf numFmtId="171" fontId="2" fillId="0" borderId="0" xfId="1" applyNumberFormat="1" applyFont="1"/>
    <xf numFmtId="0" fontId="0" fillId="0" borderId="1" xfId="0" applyBorder="1"/>
    <xf numFmtId="9" fontId="3" fillId="0" borderId="2" xfId="2" applyFont="1" applyBorder="1"/>
    <xf numFmtId="172" fontId="2" fillId="0" borderId="0" xfId="2" applyNumberFormat="1" applyFont="1"/>
  </cellXfs>
  <cellStyles count="7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N1" workbookViewId="0">
      <selection activeCell="AE20" sqref="AE20"/>
    </sheetView>
  </sheetViews>
  <sheetFormatPr baseColWidth="10" defaultRowHeight="15" x14ac:dyDescent="0"/>
  <cols>
    <col min="1" max="1" width="23.5" customWidth="1"/>
    <col min="20" max="20" width="11" bestFit="1" customWidth="1"/>
    <col min="21" max="21" width="11.5" bestFit="1" customWidth="1"/>
    <col min="27" max="27" width="12.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61</v>
      </c>
      <c r="S1" t="s">
        <v>71</v>
      </c>
      <c r="T1" t="s">
        <v>62</v>
      </c>
      <c r="U1" t="s">
        <v>63</v>
      </c>
      <c r="V1" t="s">
        <v>13</v>
      </c>
      <c r="W1" t="s">
        <v>67</v>
      </c>
      <c r="X1" t="s">
        <v>11</v>
      </c>
      <c r="Y1" t="s">
        <v>64</v>
      </c>
      <c r="Z1" t="s">
        <v>65</v>
      </c>
      <c r="AA1" t="s">
        <v>94</v>
      </c>
      <c r="AB1" t="s">
        <v>69</v>
      </c>
    </row>
    <row r="2" spans="1:28">
      <c r="A2" t="s">
        <v>17</v>
      </c>
      <c r="B2" t="s">
        <v>18</v>
      </c>
      <c r="C2">
        <v>4</v>
      </c>
      <c r="D2" s="1">
        <v>425000</v>
      </c>
      <c r="E2" s="1">
        <v>525000</v>
      </c>
      <c r="F2" s="1">
        <v>525000</v>
      </c>
      <c r="G2" t="s">
        <v>19</v>
      </c>
      <c r="H2">
        <v>1</v>
      </c>
      <c r="I2" s="1">
        <v>6011</v>
      </c>
      <c r="J2">
        <v>1923</v>
      </c>
      <c r="K2">
        <v>4100</v>
      </c>
      <c r="M2" s="1">
        <v>1500</v>
      </c>
      <c r="N2">
        <v>2</v>
      </c>
      <c r="O2">
        <v>4</v>
      </c>
      <c r="P2" t="s">
        <v>20</v>
      </c>
      <c r="Q2" s="2">
        <v>39155</v>
      </c>
      <c r="R2" t="s">
        <v>66</v>
      </c>
      <c r="S2" t="s">
        <v>74</v>
      </c>
      <c r="T2" s="6">
        <f>1500+1500+1200+1200</f>
        <v>5400</v>
      </c>
      <c r="U2" s="6">
        <f>T2*12</f>
        <v>64800</v>
      </c>
      <c r="V2" s="4">
        <f>D2/U2</f>
        <v>6.5586419753086416</v>
      </c>
      <c r="W2" s="4">
        <f>U2*(1-$W$18)</f>
        <v>45360</v>
      </c>
      <c r="X2" s="3">
        <f>W2/D2</f>
        <v>0.10672941176470588</v>
      </c>
      <c r="Y2" s="5">
        <f>D2/K2</f>
        <v>103.65853658536585</v>
      </c>
      <c r="Z2" s="3">
        <f>D2/E2</f>
        <v>0.80952380952380953</v>
      </c>
      <c r="AA2" s="6">
        <f>D2/C2</f>
        <v>106250</v>
      </c>
    </row>
    <row r="3" spans="1:28">
      <c r="A3" t="s">
        <v>21</v>
      </c>
      <c r="B3" t="s">
        <v>22</v>
      </c>
      <c r="C3">
        <v>2</v>
      </c>
      <c r="D3" s="1">
        <v>272500</v>
      </c>
      <c r="E3" s="1">
        <v>279000</v>
      </c>
      <c r="F3" s="1">
        <v>279000</v>
      </c>
      <c r="G3" t="s">
        <v>23</v>
      </c>
      <c r="H3">
        <v>65</v>
      </c>
      <c r="I3" s="1">
        <v>3441</v>
      </c>
      <c r="J3">
        <v>1910</v>
      </c>
      <c r="K3">
        <v>1356</v>
      </c>
      <c r="M3">
        <v>0</v>
      </c>
      <c r="N3">
        <v>0</v>
      </c>
      <c r="O3">
        <v>4</v>
      </c>
      <c r="P3" t="s">
        <v>24</v>
      </c>
      <c r="Q3" s="2">
        <v>39247</v>
      </c>
      <c r="R3" t="s">
        <v>68</v>
      </c>
      <c r="S3" t="s">
        <v>74</v>
      </c>
      <c r="T3">
        <f>1400+1100</f>
        <v>2500</v>
      </c>
      <c r="U3">
        <f>T3*12</f>
        <v>30000</v>
      </c>
      <c r="V3" s="4">
        <f>D3/U3</f>
        <v>9.0833333333333339</v>
      </c>
      <c r="W3" s="4">
        <f>U3*(1-$W$18)</f>
        <v>21000</v>
      </c>
      <c r="X3" s="3">
        <f>W3/D3</f>
        <v>7.7064220183486243E-2</v>
      </c>
      <c r="Y3" s="5">
        <f>D3/K3</f>
        <v>200.95870206489676</v>
      </c>
      <c r="Z3" s="3">
        <f>D3/E3</f>
        <v>0.97670250896057342</v>
      </c>
      <c r="AA3" s="6">
        <f t="shared" ref="AA3:AA15" si="0">D3/C3</f>
        <v>136250</v>
      </c>
      <c r="AB3" t="s">
        <v>70</v>
      </c>
    </row>
    <row r="4" spans="1:28">
      <c r="A4" t="s">
        <v>25</v>
      </c>
      <c r="B4" t="s">
        <v>26</v>
      </c>
      <c r="C4">
        <v>2</v>
      </c>
      <c r="D4" s="1">
        <v>469000</v>
      </c>
      <c r="E4" s="1">
        <v>499900</v>
      </c>
      <c r="F4" s="1">
        <v>499900</v>
      </c>
      <c r="G4" t="s">
        <v>19</v>
      </c>
      <c r="H4">
        <v>13</v>
      </c>
      <c r="I4" s="1">
        <v>7840</v>
      </c>
      <c r="J4">
        <v>1922</v>
      </c>
      <c r="K4">
        <v>2028</v>
      </c>
      <c r="M4" s="1">
        <v>3000</v>
      </c>
      <c r="N4">
        <v>13.8</v>
      </c>
      <c r="O4">
        <v>4</v>
      </c>
      <c r="P4" t="s">
        <v>20</v>
      </c>
      <c r="Q4" s="2">
        <v>39165</v>
      </c>
      <c r="R4" t="s">
        <v>73</v>
      </c>
      <c r="S4" t="s">
        <v>72</v>
      </c>
      <c r="T4">
        <f>1400+1400</f>
        <v>2800</v>
      </c>
      <c r="U4">
        <f>T4*12</f>
        <v>33600</v>
      </c>
      <c r="V4" s="4">
        <f>D4/U4</f>
        <v>13.958333333333334</v>
      </c>
      <c r="W4" s="4">
        <f>U4*(1-$W$18)</f>
        <v>23520</v>
      </c>
      <c r="X4" s="3">
        <f>W4/D4</f>
        <v>5.0149253731343282E-2</v>
      </c>
      <c r="Y4" s="5">
        <f>D4/K4</f>
        <v>231.26232741617358</v>
      </c>
      <c r="Z4" s="3">
        <f>D4/E4</f>
        <v>0.93818763752750545</v>
      </c>
      <c r="AA4" s="6">
        <f t="shared" si="0"/>
        <v>234500</v>
      </c>
      <c r="AB4" t="s">
        <v>70</v>
      </c>
    </row>
    <row r="5" spans="1:28">
      <c r="A5" t="s">
        <v>27</v>
      </c>
      <c r="B5" t="s">
        <v>28</v>
      </c>
      <c r="C5">
        <v>4</v>
      </c>
      <c r="D5" s="1">
        <v>275000</v>
      </c>
      <c r="E5" s="1">
        <v>270000</v>
      </c>
      <c r="F5" s="1">
        <v>270000</v>
      </c>
      <c r="G5" t="s">
        <v>23</v>
      </c>
      <c r="H5">
        <v>35</v>
      </c>
      <c r="I5" s="1">
        <v>7405</v>
      </c>
      <c r="J5">
        <v>1916</v>
      </c>
      <c r="K5">
        <v>3816</v>
      </c>
      <c r="M5">
        <v>0</v>
      </c>
      <c r="N5">
        <v>0</v>
      </c>
      <c r="O5">
        <v>4</v>
      </c>
      <c r="P5" t="s">
        <v>24</v>
      </c>
      <c r="Q5" s="2">
        <v>39259</v>
      </c>
      <c r="R5" t="s">
        <v>75</v>
      </c>
      <c r="S5" t="s">
        <v>74</v>
      </c>
      <c r="T5" t="s">
        <v>76</v>
      </c>
      <c r="U5" t="s">
        <v>76</v>
      </c>
      <c r="V5" t="s">
        <v>76</v>
      </c>
      <c r="W5" t="s">
        <v>76</v>
      </c>
      <c r="X5" t="s">
        <v>76</v>
      </c>
      <c r="Y5" s="5">
        <f>D5/K5</f>
        <v>72.064989517819711</v>
      </c>
      <c r="Z5" s="3">
        <f>D5/E5</f>
        <v>1.0185185185185186</v>
      </c>
      <c r="AA5" s="6">
        <f t="shared" si="0"/>
        <v>68750</v>
      </c>
      <c r="AB5" t="s">
        <v>77</v>
      </c>
    </row>
    <row r="6" spans="1:28">
      <c r="A6" t="s">
        <v>29</v>
      </c>
      <c r="B6" t="s">
        <v>30</v>
      </c>
      <c r="C6">
        <v>3</v>
      </c>
      <c r="D6" s="1">
        <v>284000</v>
      </c>
      <c r="E6" s="1">
        <v>299000</v>
      </c>
      <c r="F6" s="1">
        <v>299000</v>
      </c>
      <c r="G6" t="s">
        <v>23</v>
      </c>
      <c r="H6">
        <v>18</v>
      </c>
      <c r="I6" s="1">
        <v>6250</v>
      </c>
      <c r="J6">
        <v>1910</v>
      </c>
      <c r="K6">
        <v>2470</v>
      </c>
      <c r="L6">
        <v>7.2</v>
      </c>
      <c r="M6" s="1">
        <v>30000</v>
      </c>
      <c r="N6">
        <v>9.9</v>
      </c>
      <c r="O6">
        <v>0</v>
      </c>
      <c r="P6" t="s">
        <v>31</v>
      </c>
      <c r="Q6" s="2">
        <v>39493</v>
      </c>
      <c r="R6" t="s">
        <v>78</v>
      </c>
      <c r="S6" t="s">
        <v>74</v>
      </c>
      <c r="T6">
        <f>750+750+1000</f>
        <v>2500</v>
      </c>
      <c r="U6">
        <f>T6*12</f>
        <v>30000</v>
      </c>
      <c r="V6" s="4">
        <f>D6/U6</f>
        <v>9.4666666666666668</v>
      </c>
      <c r="W6" s="4">
        <f>U6*(1-$W$18)</f>
        <v>21000</v>
      </c>
      <c r="X6" s="3">
        <f>W6/D6</f>
        <v>7.3943661971830985E-2</v>
      </c>
      <c r="Y6" s="5">
        <f>D6/K6</f>
        <v>114.97975708502024</v>
      </c>
      <c r="Z6" s="3">
        <f>D6/E6</f>
        <v>0.94983277591973247</v>
      </c>
      <c r="AA6" s="6">
        <f t="shared" si="0"/>
        <v>94666.666666666672</v>
      </c>
    </row>
    <row r="7" spans="1:28">
      <c r="A7" t="s">
        <v>32</v>
      </c>
      <c r="B7" t="s">
        <v>33</v>
      </c>
      <c r="C7">
        <v>2</v>
      </c>
      <c r="D7" s="1">
        <v>645000</v>
      </c>
      <c r="E7" s="1">
        <v>695000</v>
      </c>
      <c r="F7" s="1">
        <v>769000</v>
      </c>
      <c r="G7" t="s">
        <v>34</v>
      </c>
      <c r="H7">
        <v>128</v>
      </c>
      <c r="I7" s="1">
        <v>6011</v>
      </c>
      <c r="J7">
        <v>1925</v>
      </c>
      <c r="K7">
        <v>2592</v>
      </c>
      <c r="M7" s="1">
        <v>67284</v>
      </c>
      <c r="N7">
        <v>11.43</v>
      </c>
      <c r="O7">
        <v>5</v>
      </c>
      <c r="P7" t="s">
        <v>35</v>
      </c>
      <c r="Q7" s="2">
        <v>39463</v>
      </c>
      <c r="R7" t="s">
        <v>79</v>
      </c>
      <c r="S7" t="s">
        <v>74</v>
      </c>
      <c r="T7">
        <f>507+1700+1500+1500</f>
        <v>5207</v>
      </c>
      <c r="U7">
        <f>T7*12</f>
        <v>62484</v>
      </c>
      <c r="V7" s="4">
        <f>D7/U7</f>
        <v>10.322642596504705</v>
      </c>
      <c r="W7" s="4">
        <f>U7*(1-$W$18)</f>
        <v>43738.799999999996</v>
      </c>
      <c r="X7" s="3">
        <f>W7/D7</f>
        <v>6.7812093023255804E-2</v>
      </c>
      <c r="Y7" s="5">
        <f>D7/K7</f>
        <v>248.84259259259258</v>
      </c>
      <c r="Z7" s="3">
        <f>D7/E7</f>
        <v>0.92805755395683454</v>
      </c>
      <c r="AA7" s="6">
        <f t="shared" si="0"/>
        <v>322500</v>
      </c>
      <c r="AB7" t="s">
        <v>80</v>
      </c>
    </row>
    <row r="8" spans="1:28">
      <c r="A8" t="s">
        <v>38</v>
      </c>
      <c r="B8" t="s">
        <v>39</v>
      </c>
      <c r="C8">
        <v>4</v>
      </c>
      <c r="D8" s="1">
        <v>565000</v>
      </c>
      <c r="E8" s="1">
        <v>549000</v>
      </c>
      <c r="F8" s="1">
        <v>549000</v>
      </c>
      <c r="G8" t="s">
        <v>23</v>
      </c>
      <c r="H8">
        <v>16</v>
      </c>
      <c r="I8" s="1">
        <v>8619</v>
      </c>
      <c r="J8">
        <v>1966</v>
      </c>
      <c r="K8">
        <v>3176</v>
      </c>
      <c r="M8">
        <v>0</v>
      </c>
      <c r="N8">
        <v>0</v>
      </c>
      <c r="O8">
        <v>4</v>
      </c>
      <c r="P8" t="s">
        <v>24</v>
      </c>
      <c r="Q8" s="2">
        <v>39445</v>
      </c>
      <c r="R8" t="s">
        <v>82</v>
      </c>
      <c r="S8" t="s">
        <v>74</v>
      </c>
      <c r="T8">
        <f>1197+1200+1200+930</f>
        <v>4527</v>
      </c>
      <c r="U8">
        <f>T8*12</f>
        <v>54324</v>
      </c>
      <c r="V8" s="4">
        <f>D8/U8</f>
        <v>10.400559605330978</v>
      </c>
      <c r="W8" s="4">
        <f>U8*(1-$W$18)</f>
        <v>38026.799999999996</v>
      </c>
      <c r="X8" s="3">
        <f>W8/D8</f>
        <v>6.7304070796460169E-2</v>
      </c>
      <c r="Y8" s="5">
        <f>D8/K8</f>
        <v>177.89672544080605</v>
      </c>
      <c r="Z8" s="3">
        <f>D8/E8</f>
        <v>1.029143897996357</v>
      </c>
      <c r="AA8" s="6">
        <f t="shared" si="0"/>
        <v>141250</v>
      </c>
    </row>
    <row r="9" spans="1:28">
      <c r="A9" t="s">
        <v>40</v>
      </c>
      <c r="B9" t="s">
        <v>41</v>
      </c>
      <c r="C9">
        <v>2</v>
      </c>
      <c r="D9" s="1">
        <v>450000</v>
      </c>
      <c r="E9" s="1">
        <v>465000</v>
      </c>
      <c r="F9" s="1">
        <v>465000</v>
      </c>
      <c r="H9">
        <v>14</v>
      </c>
      <c r="I9" s="1">
        <v>4792</v>
      </c>
      <c r="J9">
        <v>1923</v>
      </c>
      <c r="K9">
        <v>964</v>
      </c>
      <c r="L9">
        <v>0</v>
      </c>
      <c r="M9">
        <v>0</v>
      </c>
      <c r="N9">
        <v>0</v>
      </c>
      <c r="O9">
        <v>4</v>
      </c>
      <c r="P9" t="s">
        <v>24</v>
      </c>
      <c r="Q9" s="2">
        <v>39443</v>
      </c>
      <c r="R9" t="s">
        <v>83</v>
      </c>
      <c r="S9" t="s">
        <v>74</v>
      </c>
      <c r="T9">
        <f>1400+1600</f>
        <v>3000</v>
      </c>
      <c r="U9">
        <f>T9*12</f>
        <v>36000</v>
      </c>
      <c r="V9" s="4">
        <f>D9/U9</f>
        <v>12.5</v>
      </c>
      <c r="W9" s="4">
        <f>U9*(1-$W$18)</f>
        <v>25200</v>
      </c>
      <c r="X9" s="3">
        <f>W9/D9</f>
        <v>5.6000000000000001E-2</v>
      </c>
      <c r="Y9" s="5">
        <f>D9/K9</f>
        <v>466.80497925311204</v>
      </c>
      <c r="Z9" s="3">
        <f>D9/E9</f>
        <v>0.967741935483871</v>
      </c>
      <c r="AA9" s="6">
        <f t="shared" si="0"/>
        <v>225000</v>
      </c>
      <c r="AB9" t="s">
        <v>84</v>
      </c>
    </row>
    <row r="10" spans="1:28">
      <c r="A10" t="s">
        <v>42</v>
      </c>
      <c r="B10" t="s">
        <v>43</v>
      </c>
      <c r="C10">
        <v>2</v>
      </c>
      <c r="D10" s="1">
        <v>145000</v>
      </c>
      <c r="E10" s="1">
        <v>125660</v>
      </c>
      <c r="F10" s="1">
        <v>125660</v>
      </c>
      <c r="H10">
        <v>28</v>
      </c>
      <c r="I10" s="1">
        <v>1425</v>
      </c>
      <c r="J10">
        <v>1923</v>
      </c>
      <c r="K10">
        <v>868</v>
      </c>
      <c r="L10">
        <v>0</v>
      </c>
      <c r="M10">
        <v>0</v>
      </c>
      <c r="N10">
        <v>0</v>
      </c>
      <c r="O10">
        <v>2</v>
      </c>
      <c r="P10" t="s">
        <v>35</v>
      </c>
      <c r="Q10" s="2">
        <v>39338</v>
      </c>
      <c r="R10" t="s">
        <v>85</v>
      </c>
      <c r="S10" t="s">
        <v>86</v>
      </c>
      <c r="T10">
        <f>1100+700</f>
        <v>1800</v>
      </c>
      <c r="U10">
        <f>T10*12</f>
        <v>21600</v>
      </c>
      <c r="V10" s="4">
        <f>D10/U10</f>
        <v>6.7129629629629628</v>
      </c>
      <c r="W10" s="4">
        <f>U10*(1-$W$18)</f>
        <v>15119.999999999998</v>
      </c>
      <c r="X10" s="3">
        <f>W10/D10</f>
        <v>0.10427586206896551</v>
      </c>
      <c r="Y10" s="5">
        <f>D10/K10</f>
        <v>167.05069124423963</v>
      </c>
      <c r="Z10" s="3">
        <f>D10/E10</f>
        <v>1.1539073690911985</v>
      </c>
      <c r="AA10" s="6">
        <f t="shared" si="0"/>
        <v>72500</v>
      </c>
    </row>
    <row r="11" spans="1:28">
      <c r="A11" t="s">
        <v>44</v>
      </c>
      <c r="B11" t="s">
        <v>45</v>
      </c>
      <c r="C11">
        <v>4</v>
      </c>
      <c r="D11" s="1">
        <v>520000</v>
      </c>
      <c r="E11" s="1">
        <v>499000</v>
      </c>
      <c r="F11" s="1">
        <v>499000</v>
      </c>
      <c r="H11">
        <v>125</v>
      </c>
      <c r="I11" s="1">
        <v>4792</v>
      </c>
      <c r="J11">
        <v>1962</v>
      </c>
      <c r="K11">
        <v>3220</v>
      </c>
      <c r="M11">
        <v>0</v>
      </c>
      <c r="N11">
        <v>0</v>
      </c>
      <c r="P11" t="s">
        <v>20</v>
      </c>
      <c r="Q11" s="2">
        <v>39168</v>
      </c>
      <c r="R11" t="s">
        <v>87</v>
      </c>
      <c r="S11" t="s">
        <v>74</v>
      </c>
      <c r="T11">
        <f>947+1430+1200+1200</f>
        <v>4777</v>
      </c>
      <c r="U11">
        <f>T11*12</f>
        <v>57324</v>
      </c>
      <c r="V11" s="4">
        <f>D11/U11</f>
        <v>9.0712441560253989</v>
      </c>
      <c r="W11" s="4">
        <f>U11*(1-$W$18)</f>
        <v>40126.799999999996</v>
      </c>
      <c r="X11" s="3">
        <f>W11/D11</f>
        <v>7.7166923076923064E-2</v>
      </c>
      <c r="Y11" s="5">
        <f>D11/K11</f>
        <v>161.49068322981367</v>
      </c>
      <c r="Z11" s="3">
        <f>D11/E11</f>
        <v>1.0420841683366733</v>
      </c>
      <c r="AA11" s="6">
        <f t="shared" si="0"/>
        <v>130000</v>
      </c>
    </row>
    <row r="12" spans="1:28">
      <c r="A12" t="s">
        <v>48</v>
      </c>
      <c r="B12" t="s">
        <v>49</v>
      </c>
      <c r="C12">
        <v>3</v>
      </c>
      <c r="D12" s="1">
        <v>260000</v>
      </c>
      <c r="E12" s="1">
        <v>289900</v>
      </c>
      <c r="F12" s="1">
        <v>314900</v>
      </c>
      <c r="H12">
        <v>97</v>
      </c>
      <c r="I12" s="1">
        <v>7448</v>
      </c>
      <c r="J12">
        <v>1911</v>
      </c>
      <c r="K12">
        <v>2592</v>
      </c>
      <c r="M12">
        <v>0</v>
      </c>
      <c r="N12">
        <v>0</v>
      </c>
      <c r="Q12" s="2">
        <v>39273</v>
      </c>
      <c r="R12" t="s">
        <v>89</v>
      </c>
      <c r="S12" t="s">
        <v>86</v>
      </c>
      <c r="T12" t="s">
        <v>76</v>
      </c>
      <c r="U12" t="s">
        <v>76</v>
      </c>
      <c r="V12" t="s">
        <v>76</v>
      </c>
      <c r="W12" t="s">
        <v>76</v>
      </c>
      <c r="X12" t="s">
        <v>76</v>
      </c>
      <c r="Y12" s="5">
        <f>D12/K12</f>
        <v>100.30864197530865</v>
      </c>
      <c r="Z12" s="3">
        <f>D12/E12</f>
        <v>0.89686098654708524</v>
      </c>
      <c r="AA12" s="6">
        <f t="shared" si="0"/>
        <v>86666.666666666672</v>
      </c>
      <c r="AB12" t="s">
        <v>77</v>
      </c>
    </row>
    <row r="13" spans="1:28">
      <c r="A13" t="s">
        <v>50</v>
      </c>
      <c r="B13" t="s">
        <v>51</v>
      </c>
      <c r="C13">
        <v>2</v>
      </c>
      <c r="D13" s="1">
        <v>290000</v>
      </c>
      <c r="E13" s="1">
        <v>320000</v>
      </c>
      <c r="F13" s="1">
        <v>289900</v>
      </c>
      <c r="H13">
        <v>76</v>
      </c>
      <c r="I13" s="1">
        <v>5837</v>
      </c>
      <c r="J13">
        <v>1890</v>
      </c>
      <c r="K13">
        <v>1468</v>
      </c>
      <c r="M13">
        <v>0</v>
      </c>
      <c r="N13">
        <v>0</v>
      </c>
      <c r="Q13" s="2">
        <v>39399</v>
      </c>
      <c r="R13" t="s">
        <v>90</v>
      </c>
      <c r="S13" t="s">
        <v>86</v>
      </c>
      <c r="T13">
        <f>1500+1100</f>
        <v>2600</v>
      </c>
      <c r="U13">
        <f>T13*12</f>
        <v>31200</v>
      </c>
      <c r="V13" s="4">
        <f>D13/U13</f>
        <v>9.2948717948717956</v>
      </c>
      <c r="W13" s="4">
        <f>U13*(1-$W$18)</f>
        <v>21840</v>
      </c>
      <c r="X13" s="3">
        <f>W13/D13</f>
        <v>7.5310344827586209E-2</v>
      </c>
      <c r="Y13" s="5">
        <f>D13/K13</f>
        <v>197.54768392370573</v>
      </c>
      <c r="Z13" s="3">
        <f>D13/E13</f>
        <v>0.90625</v>
      </c>
      <c r="AA13" s="6">
        <f t="shared" si="0"/>
        <v>145000</v>
      </c>
    </row>
    <row r="14" spans="1:28">
      <c r="A14" t="s">
        <v>52</v>
      </c>
      <c r="B14" t="s">
        <v>53</v>
      </c>
      <c r="C14">
        <v>4</v>
      </c>
      <c r="D14" s="1">
        <v>735000</v>
      </c>
      <c r="E14" s="1">
        <v>749000</v>
      </c>
      <c r="F14" s="1">
        <v>749000</v>
      </c>
      <c r="H14">
        <v>91</v>
      </c>
      <c r="I14" s="1">
        <v>5120</v>
      </c>
      <c r="J14">
        <v>1922</v>
      </c>
      <c r="K14">
        <v>5312</v>
      </c>
      <c r="L14">
        <v>9.2899999999999991</v>
      </c>
      <c r="M14">
        <v>0</v>
      </c>
      <c r="N14">
        <v>8.85</v>
      </c>
      <c r="O14">
        <v>4</v>
      </c>
      <c r="P14" t="s">
        <v>24</v>
      </c>
      <c r="Q14" s="2">
        <v>39233</v>
      </c>
      <c r="R14" t="s">
        <v>91</v>
      </c>
      <c r="S14" t="s">
        <v>74</v>
      </c>
      <c r="T14">
        <f>1800+1800+1700+1750</f>
        <v>7050</v>
      </c>
      <c r="U14">
        <f>T14*12</f>
        <v>84600</v>
      </c>
      <c r="V14" s="4">
        <f>D14/U14</f>
        <v>8.6879432624113484</v>
      </c>
      <c r="W14" s="4">
        <f>U14*(1-$W$18)</f>
        <v>59219.999999999993</v>
      </c>
      <c r="X14" s="3">
        <f>W14/D14</f>
        <v>8.0571428571428558E-2</v>
      </c>
      <c r="Y14" s="5">
        <f>D14/K14</f>
        <v>138.36596385542168</v>
      </c>
      <c r="Z14" s="3">
        <f>D14/E14</f>
        <v>0.98130841121495327</v>
      </c>
      <c r="AA14" s="6">
        <f t="shared" si="0"/>
        <v>183750</v>
      </c>
    </row>
    <row r="15" spans="1:28">
      <c r="A15" t="s">
        <v>54</v>
      </c>
      <c r="B15" t="s">
        <v>55</v>
      </c>
      <c r="C15">
        <v>4</v>
      </c>
      <c r="D15" s="1">
        <v>360000</v>
      </c>
      <c r="E15" s="1">
        <v>369900</v>
      </c>
      <c r="F15" s="1">
        <v>424900</v>
      </c>
      <c r="H15">
        <v>146</v>
      </c>
      <c r="I15" s="1">
        <v>14331</v>
      </c>
      <c r="J15">
        <v>1916</v>
      </c>
      <c r="K15">
        <v>3364</v>
      </c>
      <c r="L15">
        <v>0</v>
      </c>
      <c r="M15">
        <v>0</v>
      </c>
      <c r="N15">
        <v>0</v>
      </c>
      <c r="O15">
        <v>0</v>
      </c>
      <c r="P15" t="s">
        <v>35</v>
      </c>
      <c r="Q15" s="2">
        <v>39176</v>
      </c>
      <c r="R15" t="s">
        <v>92</v>
      </c>
      <c r="S15" t="s">
        <v>74</v>
      </c>
      <c r="T15">
        <f>625+600+500+500</f>
        <v>2225</v>
      </c>
      <c r="U15">
        <f>T15*12</f>
        <v>26700</v>
      </c>
      <c r="V15" s="4">
        <f>D15/U15</f>
        <v>13.48314606741573</v>
      </c>
      <c r="W15" s="4">
        <f>U15*(1-$W$18)</f>
        <v>18690</v>
      </c>
      <c r="X15" s="3">
        <f>W15/D15</f>
        <v>5.1916666666666667E-2</v>
      </c>
      <c r="Y15" s="5">
        <f>D15/K15</f>
        <v>107.01545778834721</v>
      </c>
      <c r="Z15" s="3">
        <f>D15/E15</f>
        <v>0.97323600973236013</v>
      </c>
      <c r="AA15" s="6">
        <f t="shared" si="0"/>
        <v>90000</v>
      </c>
    </row>
    <row r="16" spans="1:28">
      <c r="V16" s="7">
        <f>MEDIAN(V2:V15)</f>
        <v>9.3807692307692321</v>
      </c>
      <c r="W16" s="8"/>
      <c r="X16" s="13">
        <f t="shared" ref="X16:Z16" si="1">MEDIAN(X2:X15)</f>
        <v>7.4627003399708597E-2</v>
      </c>
      <c r="Y16" s="7">
        <f t="shared" si="1"/>
        <v>164.27068723702666</v>
      </c>
      <c r="Z16" s="9">
        <f t="shared" si="1"/>
        <v>0.97048897260811562</v>
      </c>
      <c r="AA16" s="10">
        <f>MEDIAN(AA2:AA15)</f>
        <v>133125</v>
      </c>
    </row>
    <row r="18" spans="1:27">
      <c r="V18" s="11" t="s">
        <v>95</v>
      </c>
      <c r="W18" s="12">
        <v>0.3</v>
      </c>
    </row>
    <row r="24" spans="1:27">
      <c r="A24" s="8" t="s">
        <v>96</v>
      </c>
    </row>
    <row r="25" spans="1:27">
      <c r="A25" t="s">
        <v>36</v>
      </c>
      <c r="B25" t="s">
        <v>37</v>
      </c>
      <c r="C25">
        <v>2</v>
      </c>
      <c r="D25" s="1">
        <v>219000</v>
      </c>
      <c r="E25" s="1">
        <v>234900</v>
      </c>
      <c r="F25" s="1">
        <v>399900</v>
      </c>
      <c r="G25" t="s">
        <v>34</v>
      </c>
      <c r="H25">
        <v>126</v>
      </c>
      <c r="I25" s="1">
        <v>6229</v>
      </c>
      <c r="J25">
        <v>1922</v>
      </c>
      <c r="K25">
        <v>1384</v>
      </c>
      <c r="M25">
        <v>0</v>
      </c>
      <c r="N25">
        <v>0</v>
      </c>
      <c r="O25">
        <v>4</v>
      </c>
      <c r="P25" t="s">
        <v>20</v>
      </c>
      <c r="Q25" s="2">
        <v>39499</v>
      </c>
      <c r="R25" t="s">
        <v>81</v>
      </c>
      <c r="AA25" s="6">
        <f>D25/C25</f>
        <v>109500</v>
      </c>
    </row>
    <row r="26" spans="1:27">
      <c r="A26" t="s">
        <v>46</v>
      </c>
      <c r="B26" t="s">
        <v>47</v>
      </c>
      <c r="C26">
        <v>4</v>
      </c>
      <c r="D26" s="1">
        <v>350000</v>
      </c>
      <c r="E26" s="1">
        <v>350000</v>
      </c>
      <c r="F26" s="1">
        <v>350000</v>
      </c>
      <c r="H26">
        <v>7</v>
      </c>
      <c r="I26" s="1">
        <v>4792</v>
      </c>
      <c r="J26">
        <v>1929</v>
      </c>
      <c r="K26">
        <v>3846</v>
      </c>
      <c r="M26">
        <v>0</v>
      </c>
      <c r="N26">
        <v>0</v>
      </c>
      <c r="O26">
        <v>0</v>
      </c>
      <c r="Q26" s="2">
        <v>39324</v>
      </c>
      <c r="R26" t="s">
        <v>88</v>
      </c>
      <c r="Y26" s="5">
        <f>D26/K26</f>
        <v>91.003640145605829</v>
      </c>
      <c r="Z26" s="3">
        <f>D26/E26</f>
        <v>1</v>
      </c>
      <c r="AA26" s="6">
        <f>D26/C26</f>
        <v>87500</v>
      </c>
    </row>
    <row r="27" spans="1:27">
      <c r="A27" t="s">
        <v>56</v>
      </c>
      <c r="B27" t="s">
        <v>57</v>
      </c>
      <c r="C27">
        <v>4</v>
      </c>
      <c r="D27" s="1">
        <v>299000</v>
      </c>
      <c r="E27" s="1">
        <v>299000</v>
      </c>
      <c r="F27" s="1">
        <v>459000</v>
      </c>
      <c r="G27" t="s">
        <v>58</v>
      </c>
      <c r="H27">
        <v>182</v>
      </c>
      <c r="I27" s="1">
        <v>6011</v>
      </c>
      <c r="J27">
        <v>1915</v>
      </c>
      <c r="K27">
        <v>4216</v>
      </c>
      <c r="L27">
        <v>9.3000000000000007</v>
      </c>
      <c r="M27" s="1">
        <v>49539</v>
      </c>
      <c r="N27">
        <v>8.9</v>
      </c>
      <c r="O27">
        <v>8</v>
      </c>
      <c r="Q27" s="2">
        <v>39359</v>
      </c>
      <c r="R27" t="s">
        <v>93</v>
      </c>
      <c r="Y27" s="5">
        <f>D27/K27</f>
        <v>70.920303605313094</v>
      </c>
      <c r="Z27" s="3">
        <f>D27/E27</f>
        <v>1</v>
      </c>
      <c r="AA27" s="6">
        <f>D27/C27</f>
        <v>74750</v>
      </c>
    </row>
    <row r="28" spans="1:27">
      <c r="A28" t="s">
        <v>59</v>
      </c>
      <c r="B28" t="s">
        <v>60</v>
      </c>
      <c r="C28">
        <v>2</v>
      </c>
      <c r="D28" s="1">
        <v>222000</v>
      </c>
      <c r="E28" s="1">
        <v>208000</v>
      </c>
      <c r="F28" s="1">
        <v>249900</v>
      </c>
      <c r="H28">
        <v>63</v>
      </c>
      <c r="I28" s="1">
        <v>6020</v>
      </c>
      <c r="J28">
        <v>1898</v>
      </c>
      <c r="K28">
        <v>1354</v>
      </c>
      <c r="L28">
        <v>0</v>
      </c>
      <c r="M28">
        <v>0</v>
      </c>
      <c r="N28">
        <v>0</v>
      </c>
      <c r="O28">
        <v>2</v>
      </c>
      <c r="P28" t="s">
        <v>24</v>
      </c>
      <c r="Q28" s="2">
        <v>39402</v>
      </c>
      <c r="R28" t="s">
        <v>93</v>
      </c>
      <c r="Y28" s="5">
        <f>D28/K28</f>
        <v>163.9586410635155</v>
      </c>
      <c r="Z28" s="3">
        <f>D28/E28</f>
        <v>1.0673076923076923</v>
      </c>
      <c r="AA28" s="6">
        <f>D28/C28</f>
        <v>111000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 of 101 March 2012.txt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Moses Kagan</dc:creator>
  <cp:lastModifiedBy>Moses Kagan</cp:lastModifiedBy>
  <dcterms:created xsi:type="dcterms:W3CDTF">2012-03-13T23:20:18Z</dcterms:created>
  <dcterms:modified xsi:type="dcterms:W3CDTF">2012-03-14T01:51:00Z</dcterms:modified>
</cp:coreProperties>
</file>